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<sst xmlns="http://schemas.openxmlformats.org/spreadsheetml/2006/main" count="28" uniqueCount="23">
  <si>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Masse</t>
  </si>
  <si>
    <t xml:space="preserve">Bras de </t>
  </si>
  <si>
    <t>Moment</t>
  </si>
  <si>
    <t>(kg)</t>
  </si>
  <si>
    <t>(kg.m)</t>
  </si>
  <si>
    <t>Pilote  + passager</t>
  </si>
  <si>
    <t>Compléter les cellules grisées</t>
  </si>
  <si>
    <t>levier (m)</t>
  </si>
  <si>
    <t>Bagages (54kg maxi)</t>
  </si>
  <si>
    <t>Graphique des moments de centrage :</t>
  </si>
  <si>
    <t>Bras levier</t>
  </si>
  <si>
    <t>Variation des devis de masse et centrage suivant la consommation de carburant :</t>
  </si>
  <si>
    <t xml:space="preserve">        Centrage actuel :</t>
  </si>
  <si>
    <t>DEVIS DE MASSE ET CENTRAGE POUR  F-BUMA</t>
  </si>
  <si>
    <t>Essence (l)</t>
  </si>
  <si>
    <t>Avion vide+huile+fond réserve essence(11l)</t>
  </si>
  <si>
    <t>Total avion sans carburant utile</t>
  </si>
  <si>
    <t>Essence maxi pouvant être chargée (kg) :</t>
  </si>
  <si>
    <t>Soit en litres d'essence utile</t>
  </si>
  <si>
    <t>Soit en litres à la jauge :</t>
  </si>
  <si>
    <t>Essence  chargée (litres)</t>
  </si>
  <si>
    <t>Maxi toléré =</t>
  </si>
  <si>
    <t>Total             =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</si>
</sst>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9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1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3975"/>
          <c:h val="0.90825"/>
        </c:manualLayout>
      </c:layout>
      <c:scatterChart>
        <c:scatterStyle val="line"/>
        <c:varyColors val="0"/>
        <c:ser>
          <c:idx val="0"/>
          <c:order val="0"/>
          <c:tx>
            <c:v>Domaine de vol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Feuil1!$G$40:$G$45</c:f>
              <c:numCache/>
            </c:numRef>
          </c:xVal>
          <c:yVal>
            <c:numRef>
              <c:f>Feuil1!$F$40:$F$45</c:f>
              <c:numCache/>
            </c:numRef>
          </c:yVal>
          <c:smooth val="0"/>
        </c:ser>
        <c:ser>
          <c:idx val="1"/>
          <c:order val="1"/>
          <c:tx>
            <c:v>Centrage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Feuil1!$G$47</c:f>
              <c:numCache/>
            </c:numRef>
          </c:xVal>
          <c:yVal>
            <c:numRef>
              <c:f>Feuil1!$F$47</c:f>
              <c:numCache/>
            </c:numRef>
          </c:yVal>
          <c:smooth val="0"/>
        </c:ser>
        <c:ser>
          <c:idx val="2"/>
          <c:order val="2"/>
          <c:tx>
            <c:v>Evolution/conso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Feuil1!$G$51:$G$65</c:f>
              <c:numCache/>
            </c:numRef>
          </c:xVal>
          <c:yVal>
            <c:numRef>
              <c:f>Feuil1!$F$51:$F$65</c:f>
              <c:numCache/>
            </c:numRef>
          </c:yVal>
          <c:smooth val="0"/>
        </c:ser>
        <c:axId val="19227603"/>
        <c:axId val="1126480"/>
      </c:scatterChart>
      <c:valAx>
        <c:axId val="1922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Bras de levier (m)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out"/>
        <c:tickLblPos val="nextTo"/>
        <c:crossAx val="1126480"/>
        <c:crossesAt val="500"/>
        <c:crossBetween val="midCat"/>
        <c:dispUnits/>
        <c:majorUnit val="0.02"/>
        <c:minorUnit val="0.02"/>
      </c:valAx>
      <c:valAx>
        <c:axId val="1126480"/>
        <c:scaling>
          <c:orientation val="minMax"/>
          <c:max val="73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out"/>
        <c:tickLblPos val="nextTo"/>
        <c:crossAx val="19227603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5"/>
          <c:y val="0.9525"/>
          <c:w val="0.58425"/>
          <c:h val="0.0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104775</xdr:rowOff>
    </xdr:from>
    <xdr:to>
      <xdr:col>7</xdr:col>
      <xdr:colOff>0</xdr:colOff>
      <xdr:row>36</xdr:row>
      <xdr:rowOff>123825</xdr:rowOff>
    </xdr:to>
    <xdr:graphicFrame>
      <xdr:nvGraphicFramePr>
        <xdr:cNvPr id="1" name="Chart 9"/>
        <xdr:cNvGraphicFramePr/>
      </xdr:nvGraphicFramePr>
      <xdr:xfrm>
        <a:off x="180975" y="2990850"/>
        <a:ext cx="5057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5.140625" style="0" customWidth="1"/>
    <col min="3" max="3" width="14.00390625" style="0" customWidth="1"/>
    <col min="4" max="4" width="13.7109375" style="0" customWidth="1"/>
  </cols>
  <sheetData>
    <row r="1" ht="13.5" thickBot="1"/>
    <row r="2" spans="2:7" ht="18.75" thickBot="1">
      <c r="B2" s="28" t="s">
        <v>13</v>
      </c>
      <c r="C2" s="29"/>
      <c r="D2" s="29"/>
      <c r="E2" s="29"/>
      <c r="F2" s="29"/>
      <c r="G2" s="30"/>
    </row>
    <row r="3" ht="13.5" thickBot="1"/>
    <row r="4" spans="2:7" ht="13.5" thickBot="1">
      <c r="B4" s="31" t="s">
        <v>6</v>
      </c>
      <c r="C4" s="32"/>
      <c r="D4" s="33"/>
      <c r="E4" s="2" t="s">
        <v>0</v>
      </c>
      <c r="F4" s="2" t="s">
        <v>1</v>
      </c>
      <c r="G4" s="2" t="s">
        <v>2</v>
      </c>
    </row>
    <row r="5" spans="5:7" ht="12.75">
      <c r="E5" s="2" t="s">
        <v>3</v>
      </c>
      <c r="F5" s="2" t="s">
        <v>7</v>
      </c>
      <c r="G5" s="2" t="s">
        <v>4</v>
      </c>
    </row>
    <row r="6" ht="12.75">
      <c r="I6" s="19"/>
    </row>
    <row r="7" spans="2:7" ht="12.75">
      <c r="B7" t="s">
        <v>15</v>
      </c>
      <c r="E7" s="4">
        <v>519.6</v>
      </c>
      <c r="F7" s="11">
        <v>0.901</v>
      </c>
      <c r="G7" s="14">
        <f>+E7*F7</f>
        <v>468.1596</v>
      </c>
    </row>
    <row r="8" spans="2:7" ht="12.75">
      <c r="B8" t="s">
        <v>5</v>
      </c>
      <c r="E8" s="5">
        <v>150</v>
      </c>
      <c r="F8" s="4">
        <v>0.993</v>
      </c>
      <c r="G8" s="14">
        <f>+E8*F8</f>
        <v>148.95</v>
      </c>
    </row>
    <row r="9" spans="2:7" ht="12.75">
      <c r="B9" t="s">
        <v>8</v>
      </c>
      <c r="E9" s="5">
        <v>5</v>
      </c>
      <c r="F9" s="4">
        <v>1.619</v>
      </c>
      <c r="G9" s="14">
        <f>+E9*F9</f>
        <v>8.095</v>
      </c>
    </row>
    <row r="10" spans="2:7" ht="12.75">
      <c r="B10" t="s">
        <v>16</v>
      </c>
      <c r="E10" s="9">
        <f>SUM(E7:E9)</f>
        <v>674.6</v>
      </c>
      <c r="F10" s="11">
        <f>+G10/E10</f>
        <v>0.9267782389564186</v>
      </c>
      <c r="G10" s="10">
        <f>SUM(G7:G9)</f>
        <v>625.2046</v>
      </c>
    </row>
    <row r="11" spans="2:7" ht="12.75">
      <c r="B11" s="1" t="s">
        <v>17</v>
      </c>
      <c r="E11" s="25">
        <f>726-E10</f>
        <v>51.39999999999998</v>
      </c>
      <c r="F11" s="11"/>
      <c r="G11" s="10"/>
    </row>
    <row r="12" spans="2:10" ht="12.75">
      <c r="B12" t="s">
        <v>18</v>
      </c>
      <c r="D12" s="27">
        <f>+E11/0.72</f>
        <v>71.38888888888886</v>
      </c>
      <c r="E12" s="22"/>
      <c r="F12" s="11"/>
      <c r="G12" s="23"/>
      <c r="J12" s="20"/>
    </row>
    <row r="13" spans="2:10" ht="12.75">
      <c r="B13" s="22" t="s">
        <v>19</v>
      </c>
      <c r="D13" s="26">
        <f>+D12+11</f>
        <v>82.38888888888886</v>
      </c>
      <c r="E13" s="22"/>
      <c r="F13" s="11"/>
      <c r="G13" s="23"/>
      <c r="J13" s="20"/>
    </row>
    <row r="14" spans="2:7" ht="12.75">
      <c r="B14" s="1" t="s">
        <v>20</v>
      </c>
      <c r="D14" s="8">
        <v>71</v>
      </c>
      <c r="E14" s="21">
        <f>+D14*0.72</f>
        <v>51.12</v>
      </c>
      <c r="F14" s="4">
        <v>1.065</v>
      </c>
      <c r="G14" s="14">
        <f>+E14*F14</f>
        <v>54.44279999999999</v>
      </c>
    </row>
    <row r="15" spans="5:7" ht="12.75">
      <c r="E15" s="4"/>
      <c r="F15" s="4"/>
      <c r="G15" s="12"/>
    </row>
    <row r="16" spans="4:7" ht="12.75">
      <c r="D16" s="3" t="s">
        <v>22</v>
      </c>
      <c r="E16" s="24">
        <f>+E10+E14</f>
        <v>725.72</v>
      </c>
      <c r="F16" s="17">
        <f>+G16/E16</f>
        <v>0.9365146337430414</v>
      </c>
      <c r="G16" s="18">
        <f>SUM(G10:G14)</f>
        <v>679.6474000000001</v>
      </c>
    </row>
    <row r="17" spans="4:7" ht="15">
      <c r="D17" s="34" t="s">
        <v>21</v>
      </c>
      <c r="E17" s="35">
        <v>726</v>
      </c>
      <c r="F17" s="6"/>
      <c r="G17" s="7"/>
    </row>
    <row r="39" spans="2:7" ht="12.75">
      <c r="B39" s="13" t="s">
        <v>9</v>
      </c>
      <c r="E39" s="4" t="s">
        <v>2</v>
      </c>
      <c r="F39" s="4" t="s">
        <v>0</v>
      </c>
      <c r="G39" t="s">
        <v>10</v>
      </c>
    </row>
    <row r="40" spans="5:7" ht="12.75">
      <c r="E40" s="14">
        <v>414.5</v>
      </c>
      <c r="F40" s="4">
        <v>518</v>
      </c>
      <c r="G40" s="11">
        <f aca="true" t="shared" si="0" ref="G40:G47">+E40/F40</f>
        <v>0.8001930501930502</v>
      </c>
    </row>
    <row r="41" spans="5:7" ht="12.75">
      <c r="E41" s="4">
        <v>464</v>
      </c>
      <c r="F41" s="4">
        <v>580</v>
      </c>
      <c r="G41" s="11">
        <f t="shared" si="0"/>
        <v>0.8</v>
      </c>
    </row>
    <row r="42" spans="5:7" ht="12.75">
      <c r="E42" s="4">
        <v>606</v>
      </c>
      <c r="F42" s="4">
        <v>726</v>
      </c>
      <c r="G42" s="11">
        <f t="shared" si="0"/>
        <v>0.8347107438016529</v>
      </c>
    </row>
    <row r="43" spans="5:7" ht="12.75">
      <c r="E43" s="4">
        <v>691</v>
      </c>
      <c r="F43" s="4">
        <v>726</v>
      </c>
      <c r="G43" s="11">
        <f>+E43/F43</f>
        <v>0.9517906336088154</v>
      </c>
    </row>
    <row r="44" spans="5:7" ht="12.75">
      <c r="E44" s="4">
        <v>493</v>
      </c>
      <c r="F44" s="4">
        <v>518</v>
      </c>
      <c r="G44" s="11">
        <f t="shared" si="0"/>
        <v>0.9517374517374517</v>
      </c>
    </row>
    <row r="45" spans="5:7" ht="12.75">
      <c r="E45" s="14">
        <v>414.5</v>
      </c>
      <c r="F45" s="4">
        <v>518</v>
      </c>
      <c r="G45" s="11">
        <f t="shared" si="0"/>
        <v>0.8001930501930502</v>
      </c>
    </row>
    <row r="46" spans="5:6" ht="12.75">
      <c r="E46" s="4"/>
      <c r="F46" s="4"/>
    </row>
    <row r="47" spans="3:7" ht="12.75">
      <c r="C47" s="16" t="s">
        <v>12</v>
      </c>
      <c r="D47" s="1"/>
      <c r="E47" s="15">
        <f>+G16</f>
        <v>679.6474000000001</v>
      </c>
      <c r="F47" s="2">
        <f>+E16</f>
        <v>725.72</v>
      </c>
      <c r="G47" s="11">
        <f t="shared" si="0"/>
        <v>0.9365146337430414</v>
      </c>
    </row>
    <row r="49" ht="12.75">
      <c r="B49" t="s">
        <v>11</v>
      </c>
    </row>
    <row r="50" spans="4:7" ht="12.75">
      <c r="D50" s="4" t="s">
        <v>14</v>
      </c>
      <c r="E50" s="4" t="s">
        <v>2</v>
      </c>
      <c r="F50" s="4" t="s">
        <v>0</v>
      </c>
      <c r="G50" t="s">
        <v>10</v>
      </c>
    </row>
    <row r="51" spans="4:7" ht="12.75">
      <c r="D51" s="4">
        <v>0</v>
      </c>
      <c r="E51" s="14">
        <f>+F51*G51</f>
        <v>625.2046</v>
      </c>
      <c r="F51" s="4">
        <f>+E10</f>
        <v>674.6</v>
      </c>
      <c r="G51" s="11">
        <f>+F10</f>
        <v>0.9267782389564186</v>
      </c>
    </row>
    <row r="52" spans="4:7" ht="12.75">
      <c r="D52" s="4">
        <f>+D51+10</f>
        <v>10</v>
      </c>
      <c r="E52" s="14">
        <f>+$E$51+(D52*0.7*1.065)</f>
        <v>632.6596000000001</v>
      </c>
      <c r="F52" s="4">
        <f>+$F$51+(D52*0.72)</f>
        <v>681.8000000000001</v>
      </c>
      <c r="G52" s="11">
        <f>+E52/F52</f>
        <v>0.9279254913464359</v>
      </c>
    </row>
    <row r="53" spans="4:7" ht="12.75">
      <c r="D53" s="4">
        <f aca="true" t="shared" si="1" ref="D53:D64">+D52+10</f>
        <v>20</v>
      </c>
      <c r="E53" s="14">
        <f aca="true" t="shared" si="2" ref="E53:E65">+$E$51+(D53*0.7*1.065)</f>
        <v>640.1146</v>
      </c>
      <c r="F53" s="4">
        <f aca="true" t="shared" si="3" ref="F53:F65">+$F$51+(D53*0.72)</f>
        <v>689</v>
      </c>
      <c r="G53" s="11">
        <f aca="true" t="shared" si="4" ref="G53:G65">+E53/F53</f>
        <v>0.9290487663280116</v>
      </c>
    </row>
    <row r="54" spans="4:7" ht="12.75">
      <c r="D54" s="4">
        <f t="shared" si="1"/>
        <v>30</v>
      </c>
      <c r="E54" s="14">
        <f t="shared" si="2"/>
        <v>647.5696</v>
      </c>
      <c r="F54" s="4">
        <f t="shared" si="3"/>
        <v>696.2</v>
      </c>
      <c r="G54" s="11">
        <f t="shared" si="4"/>
        <v>0.9301488078138466</v>
      </c>
    </row>
    <row r="55" spans="4:7" ht="12.75">
      <c r="D55" s="4">
        <f t="shared" si="1"/>
        <v>40</v>
      </c>
      <c r="E55" s="14">
        <f t="shared" si="2"/>
        <v>655.0246000000001</v>
      </c>
      <c r="F55" s="4">
        <f t="shared" si="3"/>
        <v>703.4</v>
      </c>
      <c r="G55" s="11">
        <f t="shared" si="4"/>
        <v>0.9312263292578904</v>
      </c>
    </row>
    <row r="56" spans="4:7" ht="12.75">
      <c r="D56" s="4">
        <f t="shared" si="1"/>
        <v>50</v>
      </c>
      <c r="E56" s="14">
        <f t="shared" si="2"/>
        <v>662.4796</v>
      </c>
      <c r="F56" s="4">
        <f t="shared" si="3"/>
        <v>710.6</v>
      </c>
      <c r="G56" s="11">
        <f t="shared" si="4"/>
        <v>0.9322820151984238</v>
      </c>
    </row>
    <row r="57" spans="4:7" ht="12.75">
      <c r="D57" s="4">
        <f t="shared" si="1"/>
        <v>60</v>
      </c>
      <c r="E57" s="14">
        <f t="shared" si="2"/>
        <v>669.9346</v>
      </c>
      <c r="F57" s="4">
        <f t="shared" si="3"/>
        <v>717.8000000000001</v>
      </c>
      <c r="G57" s="11">
        <f t="shared" si="4"/>
        <v>0.9333165227082753</v>
      </c>
    </row>
    <row r="58" spans="4:7" ht="12.75">
      <c r="D58" s="4">
        <f t="shared" si="1"/>
        <v>70</v>
      </c>
      <c r="E58" s="14">
        <f t="shared" si="2"/>
        <v>677.3896</v>
      </c>
      <c r="F58" s="4">
        <f t="shared" si="3"/>
        <v>725</v>
      </c>
      <c r="G58" s="11">
        <f t="shared" si="4"/>
        <v>0.9343304827586206</v>
      </c>
    </row>
    <row r="59" spans="4:7" ht="12.75">
      <c r="D59" s="4">
        <f t="shared" si="1"/>
        <v>80</v>
      </c>
      <c r="E59" s="14">
        <f t="shared" si="2"/>
        <v>684.8446</v>
      </c>
      <c r="F59" s="4">
        <f t="shared" si="3"/>
        <v>732.2</v>
      </c>
      <c r="G59" s="11">
        <f t="shared" si="4"/>
        <v>0.9353245015023217</v>
      </c>
    </row>
    <row r="60" spans="4:7" ht="12.75">
      <c r="D60" s="4">
        <f t="shared" si="1"/>
        <v>90</v>
      </c>
      <c r="E60" s="14">
        <f t="shared" si="2"/>
        <v>692.2996</v>
      </c>
      <c r="F60" s="4">
        <f t="shared" si="3"/>
        <v>739.4</v>
      </c>
      <c r="G60" s="11">
        <f t="shared" si="4"/>
        <v>0.936299161482283</v>
      </c>
    </row>
    <row r="61" spans="4:7" ht="12.75">
      <c r="D61" s="4">
        <f t="shared" si="1"/>
        <v>100</v>
      </c>
      <c r="E61" s="14">
        <f t="shared" si="2"/>
        <v>699.7546</v>
      </c>
      <c r="F61" s="4">
        <f t="shared" si="3"/>
        <v>746.6</v>
      </c>
      <c r="G61" s="11">
        <f t="shared" si="4"/>
        <v>0.9372550227698901</v>
      </c>
    </row>
    <row r="62" spans="4:7" ht="12.75">
      <c r="D62" s="4">
        <f>+D61+10</f>
        <v>110</v>
      </c>
      <c r="E62" s="14">
        <f t="shared" si="2"/>
        <v>707.2096</v>
      </c>
      <c r="F62" s="4">
        <f t="shared" si="3"/>
        <v>753.8000000000001</v>
      </c>
      <c r="G62" s="11">
        <f t="shared" si="4"/>
        <v>0.9381926240382064</v>
      </c>
    </row>
    <row r="63" spans="4:7" ht="12.75">
      <c r="D63" s="4">
        <f t="shared" si="1"/>
        <v>120</v>
      </c>
      <c r="E63" s="14">
        <f t="shared" si="2"/>
        <v>714.6646000000001</v>
      </c>
      <c r="F63" s="4">
        <f t="shared" si="3"/>
        <v>761</v>
      </c>
      <c r="G63" s="11">
        <f t="shared" si="4"/>
        <v>0.9391124835742445</v>
      </c>
    </row>
    <row r="64" spans="4:7" ht="12.75">
      <c r="D64" s="4">
        <f t="shared" si="1"/>
        <v>130</v>
      </c>
      <c r="E64" s="14">
        <f t="shared" si="2"/>
        <v>722.1196</v>
      </c>
      <c r="F64" s="4">
        <f t="shared" si="3"/>
        <v>768.2</v>
      </c>
      <c r="G64" s="11">
        <f t="shared" si="4"/>
        <v>0.9400151002343139</v>
      </c>
    </row>
    <row r="65" spans="4:7" ht="12.75">
      <c r="D65" s="4">
        <v>132</v>
      </c>
      <c r="E65" s="14">
        <f t="shared" si="2"/>
        <v>723.6106</v>
      </c>
      <c r="F65" s="21">
        <f t="shared" si="3"/>
        <v>769.64</v>
      </c>
      <c r="G65" s="11">
        <f t="shared" si="4"/>
        <v>0.9401935970063926</v>
      </c>
    </row>
  </sheetData>
  <mergeCells count="2">
    <mergeCell ref="B2:G2"/>
    <mergeCell ref="B4:D4"/>
  </mergeCells>
  <printOptions/>
  <pageMargins left="0.75" right="0.75" top="1" bottom="1" header="0.4921259845" footer="0.4921259845"/>
  <pageSetup horizontalDpi="300" verticalDpi="300" orientation="portrait" paperSize="9" r:id="rId2"/>
  <ignoredErrors>
    <ignoredError sqref="F10:G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JNI</cp:lastModifiedBy>
  <dcterms:created xsi:type="dcterms:W3CDTF">2007-08-23T06:23:14Z</dcterms:created>
  <dcterms:modified xsi:type="dcterms:W3CDTF">2009-02-04T17:48:03Z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